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OMTREE\Desktop\재무팀전달_1006\3.인니 니켈\"/>
    </mc:Choice>
  </mc:AlternateContent>
  <xr:revisionPtr revIDLastSave="0" documentId="8_{C5264BF0-FF7E-4FFA-9E99-CF0720AC0E4F}" xr6:coauthVersionLast="36" xr6:coauthVersionMax="36" xr10:uidLastSave="{00000000-0000-0000-0000-000000000000}"/>
  <bookViews>
    <workbookView xWindow="0" yWindow="0" windowWidth="28800" windowHeight="12180" tabRatio="598" xr2:uid="{00000000-000D-0000-FFFF-FFFF00000000}"/>
  </bookViews>
  <sheets>
    <sheet name="자체정량평가표" sheetId="2" r:id="rId1"/>
  </sheets>
  <definedNames>
    <definedName name="_xlnm.Print_Area" localSheetId="0">자체정량평가표!$A$1:$M$49</definedName>
  </definedNames>
  <calcPr calcId="191029"/>
</workbook>
</file>

<file path=xl/calcChain.xml><?xml version="1.0" encoding="utf-8"?>
<calcChain xmlns="http://schemas.openxmlformats.org/spreadsheetml/2006/main">
  <c r="G54" i="2" l="1"/>
  <c r="H54" i="2" s="1"/>
  <c r="G55" i="2"/>
  <c r="H55" i="2" s="1"/>
  <c r="G53" i="2"/>
  <c r="H53" i="2" s="1"/>
  <c r="C56" i="2"/>
  <c r="H56" i="2" l="1"/>
  <c r="D7" i="2" s="1"/>
  <c r="G45" i="2"/>
  <c r="H45" i="2" s="1"/>
  <c r="C40" i="2"/>
  <c r="H28" i="2"/>
  <c r="I28" i="2" s="1"/>
  <c r="H29" i="2"/>
  <c r="I29" i="2" s="1"/>
  <c r="H30" i="2"/>
  <c r="I30" i="2" s="1"/>
  <c r="H31" i="2"/>
  <c r="I31" i="2" s="1"/>
  <c r="H32" i="2"/>
  <c r="K23" i="2"/>
  <c r="H22" i="2"/>
  <c r="H21" i="2"/>
  <c r="H20" i="2"/>
  <c r="H19" i="2"/>
  <c r="I19" i="2" l="1"/>
  <c r="H16" i="2"/>
  <c r="H17" i="2"/>
  <c r="H18" i="2"/>
  <c r="H15" i="2"/>
  <c r="I15" i="2" s="1"/>
  <c r="H12" i="2"/>
  <c r="H13" i="2"/>
  <c r="H14" i="2"/>
  <c r="H11" i="2"/>
  <c r="I11" i="2" l="1"/>
  <c r="J11" i="2" s="1"/>
  <c r="L11" i="2" s="1"/>
  <c r="M11" i="2" s="1"/>
  <c r="I39" i="2"/>
  <c r="I38" i="2"/>
  <c r="I37" i="2"/>
  <c r="I36" i="2"/>
  <c r="H35" i="2" l="1"/>
  <c r="I35" i="2" s="1"/>
  <c r="H34" i="2" l="1"/>
  <c r="H33" i="2"/>
  <c r="I33" i="2" l="1"/>
  <c r="I34" i="2"/>
  <c r="I32" i="2"/>
  <c r="C48" i="2" l="1"/>
  <c r="J28" i="2"/>
  <c r="I40" i="2"/>
  <c r="G46" i="2"/>
  <c r="H46" i="2" s="1"/>
  <c r="G47" i="2" l="1"/>
  <c r="H47" i="2" s="1"/>
  <c r="H48" i="2" l="1"/>
  <c r="D6" i="2" s="1"/>
  <c r="K40" i="2"/>
  <c r="L28" i="2" l="1"/>
  <c r="M28" i="2" s="1"/>
  <c r="M40" i="2" s="1"/>
  <c r="D5" i="2" s="1"/>
  <c r="J15" i="2"/>
  <c r="L15" i="2" s="1"/>
  <c r="M15" i="2" s="1"/>
  <c r="J19" i="2" l="1"/>
  <c r="L19" i="2" s="1"/>
  <c r="M19" i="2" s="1"/>
  <c r="M23" i="2" l="1"/>
  <c r="D4" i="2" s="1"/>
  <c r="E4" i="2" s="1"/>
  <c r="F4" i="2" s="1"/>
</calcChain>
</file>

<file path=xl/sharedStrings.xml><?xml version="1.0" encoding="utf-8"?>
<sst xmlns="http://schemas.openxmlformats.org/spreadsheetml/2006/main" count="158" uniqueCount="99">
  <si>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</si>
  <si>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</si>
  <si>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</si>
  <si>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</si>
  <si>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</si>
  <si>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</si>
  <si>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</si>
  <si>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</si>
  <si>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</si>
  <si>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</si>
  <si>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재무</t>
  </si>
  <si>
    <t>회사명</t>
  </si>
  <si>
    <t>배점</t>
  </si>
  <si>
    <t>합 계</t>
  </si>
  <si>
    <t>분야</t>
  </si>
  <si>
    <t>사업명</t>
  </si>
  <si>
    <t>원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</si>
  <si>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</si>
  <si>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</si>
  <si>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</si>
  <si>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</si>
  <si>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</si>
  <si>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</si>
  <si>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</si>
  <si>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</si>
  <si>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</si>
  <si>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</si>
  <si>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</si>
  <si>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</si>
  <si>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</si>
  <si>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</si>
  <si>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</si>
  <si>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</si>
  <si>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</si>
  <si>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</si>
  <si>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</si>
  <si>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</si>
  <si>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</si>
  <si>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</si>
  <si>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</si>
  <si>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</si>
  <si>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</si>
  <si>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</si>
  <si>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</si>
  <si>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</si>
  <si>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</si>
  <si>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</si>
  <si>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</si>
  <si>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</si>
  <si>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</si>
  <si>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OOO 사업</t>
    <phoneticPr fontId="16" type="noConversion"/>
  </si>
  <si>
    <t>OO회계법인</t>
    <phoneticPr fontId="16" type="noConversion"/>
  </si>
  <si>
    <t>OO엔지니어링</t>
    <phoneticPr fontId="16" type="noConversion"/>
  </si>
  <si>
    <t>법무법인(유한) OO</t>
    <phoneticPr fontId="16" type="noConversion"/>
  </si>
  <si>
    <t>홍길동</t>
    <phoneticPr fontId="16" type="noConversion"/>
  </si>
  <si>
    <t>정량평가 A-1</t>
    <phoneticPr fontId="16" type="noConversion"/>
  </si>
  <si>
    <t>정량평가 A-2</t>
    <phoneticPr fontId="16" type="noConversion"/>
  </si>
  <si>
    <t>정량평가 A-3</t>
    <phoneticPr fontId="16" type="noConversion"/>
  </si>
  <si>
    <t>정량평가 A-4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</si>
  <si>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</si>
  <si>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</si>
  <si>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</si>
  <si>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</si>
  <si>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D-1</t>
    <phoneticPr fontId="16" type="noConversion"/>
  </si>
  <si>
    <t>정량평가 D-2</t>
  </si>
  <si>
    <t>정량평가 D-3</t>
  </si>
  <si>
    <t>정량평가 D-4</t>
  </si>
  <si>
    <t>정량평가 E-1</t>
    <phoneticPr fontId="16" type="noConversion"/>
  </si>
  <si>
    <t>정량평가 E-2</t>
  </si>
  <si>
    <t>정량평가 E-3</t>
  </si>
  <si>
    <t>정량평가 E-4</t>
  </si>
  <si>
    <t>정량평가 F-1</t>
    <phoneticPr fontId="16" type="noConversion"/>
  </si>
  <si>
    <t>정량평가 F-2</t>
  </si>
  <si>
    <t>정량평가 F-3</t>
  </si>
  <si>
    <t>정량평가 F-4</t>
  </si>
  <si>
    <t>OO회계법인</t>
  </si>
  <si>
    <t>정량평가 H-1</t>
    <phoneticPr fontId="16" type="noConversion"/>
  </si>
  <si>
    <t>정량평가 I-1</t>
    <phoneticPr fontId="16" type="noConversion"/>
  </si>
  <si>
    <t>기술</t>
    <phoneticPr fontId="16" type="noConversion"/>
  </si>
  <si>
    <t>기술</t>
    <phoneticPr fontId="16" type="noConversion"/>
  </si>
  <si>
    <t>법률</t>
    <phoneticPr fontId="16" type="noConversion"/>
  </si>
  <si>
    <t>정량평가 H-2</t>
  </si>
  <si>
    <t>정량평가 H-3</t>
  </si>
  <si>
    <t>정량평가 H-4</t>
  </si>
  <si>
    <t>정량평가 J-1</t>
    <phoneticPr fontId="16" type="noConversion"/>
  </si>
  <si>
    <t>정량평가 L-1</t>
    <phoneticPr fontId="16" type="noConversion"/>
  </si>
  <si>
    <t>4) 사업대상국 해외지사(법인, 연락사무소) 보유여부</t>
    <phoneticPr fontId="16" type="noConversion"/>
  </si>
  <si>
    <t>해외지사 운영기간</t>
    <phoneticPr fontId="16" type="noConversion"/>
  </si>
  <si>
    <t>정량평가 M-1</t>
    <phoneticPr fontId="16" type="noConversion"/>
  </si>
  <si>
    <t>정량평가 N-1</t>
    <phoneticPr fontId="16" type="noConversion"/>
  </si>
  <si>
    <t>정량평가 P-1</t>
    <phoneticPr fontId="16" type="noConversion"/>
  </si>
  <si>
    <t>합계(단순)</t>
    <phoneticPr fontId="16" type="noConversion"/>
  </si>
  <si>
    <t>총점(최종, 가점반영)</t>
    <phoneticPr fontId="16" type="noConversion"/>
  </si>
  <si>
    <r>
      <t xml:space="preserve">구분별 적용 점수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운영기간에 따라 적용되어야 하는 점수)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</si>
  <si>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1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</si>
  <si>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주1. 입찰참가자 제안서 평가 기준 '주1) 계량평가(정량평가)세부 평가기준' 의 '④사업대상국 해외지사(법인,연락사무소)' 표의 평점 란 해당 점수 적용</t>
    <phoneticPr fontId="16" type="noConversion"/>
  </si>
  <si>
    <t>4. (가점)사업대상국 해외지사(법인, 연락사무소) 보유여부</t>
    <phoneticPr fontId="16" type="noConversion"/>
  </si>
  <si>
    <t>인도네시아 친환경 니켈 습식제련사업 예비 타당성조사</t>
    <phoneticPr fontId="16" type="noConversion"/>
  </si>
  <si>
    <t>OO엔지니어링 / OO회계법인 / 법무법인(유한) OO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</si>
</sst>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1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27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0" xfId="2" applyNumberFormat="1" applyFont="1">
      <alignment vertical="center"/>
    </xf>
    <xf numFmtId="0" fontId="0" fillId="2" borderId="1" xfId="0" applyNumberForma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41" fontId="0" fillId="2" borderId="2" xfId="2" applyNumberFormat="1" applyFont="1" applyFill="1" applyBorder="1" applyAlignment="1">
      <alignment horizontal="center" vertical="center"/>
    </xf>
    <xf numFmtId="176" fontId="0" fillId="2" borderId="2" xfId="1" applyNumberFormat="1" applyFont="1" applyFill="1" applyBorder="1" applyAlignment="1">
      <alignment horizontal="center" vertical="center"/>
    </xf>
    <xf numFmtId="41" fontId="0" fillId="2" borderId="3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2" borderId="7" xfId="0" applyNumberFormat="1" applyFill="1" applyBorder="1" applyAlignment="1">
      <alignment horizontal="center" vertical="center"/>
    </xf>
    <xf numFmtId="0" fontId="0" fillId="5" borderId="2" xfId="0" applyNumberFormat="1" applyFill="1" applyBorder="1" applyAlignment="1">
      <alignment horizontal="center" vertical="center"/>
    </xf>
    <xf numFmtId="0" fontId="0" fillId="2" borderId="8" xfId="0" applyNumberFormat="1" applyFont="1" applyFill="1" applyBorder="1" applyAlignment="1">
      <alignment horizontal="center" vertical="center"/>
    </xf>
    <xf numFmtId="0" fontId="0" fillId="5" borderId="9" xfId="0" applyNumberFormat="1" applyFill="1" applyBorder="1">
      <alignment vertical="center"/>
    </xf>
    <xf numFmtId="0" fontId="0" fillId="5" borderId="10" xfId="0" applyNumberFormat="1" applyFill="1" applyBorder="1">
      <alignment vertical="center"/>
    </xf>
    <xf numFmtId="0" fontId="0" fillId="2" borderId="12" xfId="0" applyNumberForma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3" xfId="0" applyNumberFormat="1" applyFill="1" applyBorder="1" applyAlignment="1">
      <alignment horizontal="center" vertical="center"/>
    </xf>
    <xf numFmtId="0" fontId="0" fillId="2" borderId="13" xfId="0" applyNumberFormat="1" applyFill="1" applyBorder="1" applyAlignment="1">
      <alignment horizontal="center" vertical="center"/>
    </xf>
    <xf numFmtId="9" fontId="0" fillId="2" borderId="3" xfId="0" applyNumberFormat="1" applyFill="1" applyBorder="1" applyAlignment="1">
      <alignment horizontal="center" vertical="center"/>
    </xf>
    <xf numFmtId="0" fontId="0" fillId="5" borderId="1" xfId="0" applyNumberFormat="1" applyFont="1" applyFill="1" applyBorder="1" applyAlignment="1">
      <alignment horizontal="center" vertical="center"/>
    </xf>
    <xf numFmtId="0" fontId="0" fillId="5" borderId="2" xfId="0" applyNumberFormat="1" applyFont="1" applyFill="1" applyBorder="1" applyAlignment="1">
      <alignment horizontal="center" vertical="center"/>
    </xf>
    <xf numFmtId="0" fontId="0" fillId="5" borderId="3" xfId="0" applyNumberFormat="1" applyFont="1" applyFill="1" applyBorder="1" applyAlignment="1">
      <alignment horizontal="center" vertical="center"/>
    </xf>
    <xf numFmtId="0" fontId="0" fillId="5" borderId="13" xfId="0" applyNumberFormat="1" applyFont="1" applyFill="1" applyBorder="1" applyAlignment="1">
      <alignment horizontal="center" vertical="center"/>
    </xf>
    <xf numFmtId="0" fontId="0" fillId="2" borderId="2" xfId="0" applyNumberFormat="1" applyFont="1" applyFill="1" applyBorder="1" applyAlignment="1">
      <alignment horizontal="center" vertical="center"/>
    </xf>
    <xf numFmtId="0" fontId="9" fillId="4" borderId="14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16" xfId="0" applyNumberFormat="1" applyFont="1" applyFill="1" applyBorder="1" applyAlignment="1">
      <alignment horizontal="center" vertical="center"/>
    </xf>
    <xf numFmtId="177" fontId="0" fillId="0" borderId="16" xfId="0" applyNumberFormat="1" applyFont="1" applyFill="1" applyBorder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2" xfId="0" applyNumberFormat="1" applyFont="1" applyFill="1" applyBorder="1" applyAlignment="1">
      <alignment horizontal="center" vertical="center" wrapText="1"/>
    </xf>
    <xf numFmtId="0" fontId="0" fillId="5" borderId="17" xfId="0" applyNumberFormat="1" applyFont="1" applyFill="1" applyBorder="1" applyAlignment="1">
      <alignment horizontal="center" vertical="center" wrapText="1"/>
    </xf>
    <xf numFmtId="0" fontId="0" fillId="5" borderId="1" xfId="0" applyNumberFormat="1" applyFont="1" applyFill="1" applyBorder="1" applyAlignment="1">
      <alignment horizontal="center" vertical="center" wrapText="1"/>
    </xf>
    <xf numFmtId="0" fontId="9" fillId="4" borderId="3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2" borderId="18" xfId="0" applyNumberFormat="1" applyFill="1" applyBorder="1" applyAlignment="1">
      <alignment horizontal="center" vertical="center"/>
    </xf>
    <xf numFmtId="179" fontId="8" fillId="4" borderId="5" xfId="0" applyNumberFormat="1" applyFont="1" applyFill="1" applyBorder="1" applyAlignment="1">
      <alignment horizontal="center" vertical="center"/>
    </xf>
    <xf numFmtId="0" fontId="7" fillId="6" borderId="16" xfId="0" applyNumberFormat="1" applyFont="1" applyFill="1" applyBorder="1" applyAlignment="1">
      <alignment horizontal="center" vertical="center"/>
    </xf>
    <xf numFmtId="1" fontId="0" fillId="5" borderId="6" xfId="0" applyNumberFormat="1" applyFill="1" applyBorder="1" applyAlignment="1">
      <alignment horizontal="center" vertical="center"/>
    </xf>
    <xf numFmtId="180" fontId="8" fillId="4" borderId="5" xfId="0" applyNumberFormat="1" applyFont="1" applyFill="1" applyBorder="1" applyAlignment="1">
      <alignment horizontal="center" vertical="center"/>
    </xf>
    <xf numFmtId="178" fontId="0" fillId="2" borderId="18" xfId="0" applyNumberFormat="1" applyFill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0" fontId="1" fillId="2" borderId="15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9" fontId="7" fillId="3" borderId="1" xfId="1" applyNumberFormat="1" applyFont="1" applyFill="1" applyBorder="1" applyAlignment="1">
      <alignment horizontal="center" vertical="center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180" fontId="8" fillId="4" borderId="3" xfId="0" applyNumberFormat="1" applyFont="1" applyFill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41" fontId="5" fillId="0" borderId="16" xfId="2" applyNumberFormat="1" applyFont="1" applyBorder="1">
      <alignment vertical="center"/>
    </xf>
    <xf numFmtId="176" fontId="5" fillId="0" borderId="16" xfId="1" applyNumberFormat="1" applyFont="1" applyBorder="1" applyAlignment="1">
      <alignment horizontal="center" vertical="center"/>
    </xf>
    <xf numFmtId="41" fontId="10" fillId="0" borderId="16" xfId="2" applyNumberFormat="1" applyFont="1" applyBorder="1" applyAlignment="1">
      <alignment horizontal="center" vertical="center"/>
    </xf>
    <xf numFmtId="0" fontId="18" fillId="0" borderId="16" xfId="0" applyNumberFormat="1" applyFont="1" applyBorder="1" applyAlignment="1">
      <alignment horizontal="center" vertical="center"/>
    </xf>
    <xf numFmtId="41" fontId="5" fillId="0" borderId="16" xfId="2" applyNumberFormat="1" applyFont="1" applyBorder="1" applyAlignment="1">
      <alignment horizontal="center" vertical="center"/>
    </xf>
    <xf numFmtId="41" fontId="10" fillId="0" borderId="16" xfId="2" applyNumberFormat="1" applyFont="1" applyFill="1" applyBorder="1" applyAlignment="1">
      <alignment horizontal="center" vertical="center"/>
    </xf>
    <xf numFmtId="41" fontId="10" fillId="0" borderId="16" xfId="2" applyFont="1" applyBorder="1" applyAlignment="1">
      <alignment horizontal="center" vertical="center"/>
    </xf>
    <xf numFmtId="0" fontId="1" fillId="0" borderId="0" xfId="0" applyNumberFormat="1" applyFont="1">
      <alignment vertical="center"/>
    </xf>
    <xf numFmtId="41" fontId="5" fillId="0" borderId="16" xfId="2" applyNumberFormat="1" applyFont="1" applyFill="1" applyBorder="1">
      <alignment vertical="center"/>
    </xf>
    <xf numFmtId="176" fontId="5" fillId="0" borderId="16" xfId="1" applyNumberFormat="1" applyFont="1" applyFill="1" applyBorder="1" applyAlignment="1">
      <alignment horizontal="center" vertical="center"/>
    </xf>
    <xf numFmtId="0" fontId="5" fillId="0" borderId="16" xfId="0" applyNumberFormat="1" applyFont="1" applyFill="1" applyBorder="1" applyAlignment="1">
      <alignment horizontal="center" vertical="center"/>
    </xf>
    <xf numFmtId="0" fontId="1" fillId="5" borderId="24" xfId="0" applyNumberFormat="1" applyFont="1" applyFill="1" applyBorder="1" applyAlignment="1">
      <alignment horizontal="center" vertical="center" wrapText="1"/>
    </xf>
    <xf numFmtId="0" fontId="0" fillId="0" borderId="16" xfId="0" applyNumberFormat="1" applyBorder="1" applyAlignment="1">
      <alignment horizontal="center" vertical="center"/>
    </xf>
    <xf numFmtId="176" fontId="5" fillId="0" borderId="16" xfId="0" applyNumberFormat="1" applyFont="1" applyBorder="1" applyAlignment="1">
      <alignment horizontal="center" vertical="center"/>
    </xf>
    <xf numFmtId="0" fontId="0" fillId="2" borderId="16" xfId="0" applyNumberFormat="1" applyFont="1" applyFill="1" applyBorder="1" applyAlignment="1">
      <alignment horizontal="center" vertical="center"/>
    </xf>
    <xf numFmtId="0" fontId="0" fillId="2" borderId="16" xfId="0" applyNumberFormat="1" applyFill="1" applyBorder="1" applyAlignment="1">
      <alignment horizontal="center" vertical="center"/>
    </xf>
    <xf numFmtId="9" fontId="2" fillId="0" borderId="0" xfId="0" applyNumberFormat="1" applyFont="1" applyBorder="1">
      <alignment vertical="center"/>
    </xf>
    <xf numFmtId="0" fontId="0" fillId="0" borderId="16" xfId="0" applyNumberFormat="1" applyBorder="1">
      <alignment vertical="center"/>
    </xf>
    <xf numFmtId="9" fontId="5" fillId="0" borderId="16" xfId="0" applyNumberFormat="1" applyFont="1" applyBorder="1" applyAlignment="1">
      <alignment horizontal="center" vertical="center"/>
    </xf>
    <xf numFmtId="0" fontId="10" fillId="0" borderId="16" xfId="0" applyNumberFormat="1" applyFont="1" applyBorder="1">
      <alignment vertical="center"/>
    </xf>
    <xf numFmtId="0" fontId="0" fillId="0" borderId="0" xfId="0" applyNumberFormat="1" applyBorder="1">
      <alignment vertical="center"/>
    </xf>
    <xf numFmtId="0" fontId="7" fillId="6" borderId="9" xfId="0" applyNumberFormat="1" applyFont="1" applyFill="1" applyBorder="1" applyAlignment="1">
      <alignment horizontal="center" vertical="center"/>
    </xf>
    <xf numFmtId="9" fontId="15" fillId="0" borderId="0" xfId="1" applyBorder="1">
      <alignment vertical="center"/>
    </xf>
    <xf numFmtId="0" fontId="11" fillId="2" borderId="9" xfId="0" applyNumberFormat="1" applyFont="1" applyFill="1" applyBorder="1" applyAlignment="1">
      <alignment horizontal="center" vertical="center"/>
    </xf>
    <xf numFmtId="0" fontId="11" fillId="2" borderId="10" xfId="0" applyNumberFormat="1" applyFont="1" applyFill="1" applyBorder="1" applyAlignment="1">
      <alignment horizontal="center" vertical="center"/>
    </xf>
    <xf numFmtId="0" fontId="11" fillId="2" borderId="11" xfId="0" applyNumberFormat="1" applyFont="1" applyFill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176" fontId="5" fillId="0" borderId="25" xfId="0" applyNumberFormat="1" applyFont="1" applyBorder="1" applyAlignment="1">
      <alignment horizontal="center" vertical="center"/>
    </xf>
    <xf numFmtId="176" fontId="5" fillId="0" borderId="26" xfId="0" applyNumberFormat="1" applyFont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2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18" fillId="0" borderId="16" xfId="0" applyNumberFormat="1" applyFont="1" applyBorder="1" applyAlignment="1">
      <alignment horizontal="center" vertical="center"/>
    </xf>
    <xf numFmtId="176" fontId="5" fillId="0" borderId="16" xfId="0" applyNumberFormat="1" applyFont="1" applyBorder="1" applyAlignment="1">
      <alignment horizontal="center" vertical="center"/>
    </xf>
    <xf numFmtId="9" fontId="17" fillId="0" borderId="16" xfId="1" applyNumberFormat="1" applyFont="1" applyBorder="1" applyAlignment="1">
      <alignment horizontal="center" vertical="center"/>
    </xf>
    <xf numFmtId="180" fontId="0" fillId="3" borderId="16" xfId="0" applyNumberFormat="1" applyFont="1" applyFill="1" applyBorder="1" applyAlignment="1">
      <alignment horizontal="center" vertical="center"/>
    </xf>
    <xf numFmtId="41" fontId="0" fillId="0" borderId="16" xfId="0" applyNumberFormat="1" applyFont="1" applyBorder="1" applyAlignment="1">
      <alignment horizontal="center" vertical="center"/>
    </xf>
    <xf numFmtId="9" fontId="0" fillId="0" borderId="16" xfId="1" applyNumberFormat="1" applyFont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0" fontId="10" fillId="0" borderId="19" xfId="0" applyNumberFormat="1" applyFont="1" applyFill="1" applyBorder="1" applyAlignment="1">
      <alignment horizontal="center" vertical="center"/>
    </xf>
    <xf numFmtId="0" fontId="20" fillId="0" borderId="19" xfId="0" applyNumberFormat="1" applyFont="1" applyFill="1" applyBorder="1" applyAlignment="1">
      <alignment horizontal="center" vertical="center"/>
    </xf>
    <xf numFmtId="0" fontId="7" fillId="6" borderId="16" xfId="0" applyNumberFormat="1" applyFont="1" applyFill="1" applyBorder="1" applyAlignment="1">
      <alignment horizontal="center" vertical="center"/>
    </xf>
    <xf numFmtId="0" fontId="0" fillId="0" borderId="16" xfId="0" applyNumberFormat="1" applyFont="1" applyFill="1" applyBorder="1" applyAlignment="1">
      <alignment horizontal="left" vertical="center"/>
    </xf>
    <xf numFmtId="180" fontId="8" fillId="4" borderId="22" xfId="0" applyNumberFormat="1" applyFont="1" applyFill="1" applyBorder="1" applyAlignment="1">
      <alignment horizontal="center" vertical="center"/>
    </xf>
    <xf numFmtId="180" fontId="8" fillId="4" borderId="21" xfId="0" applyNumberFormat="1" applyFont="1" applyFill="1" applyBorder="1" applyAlignment="1">
      <alignment horizontal="center" vertical="center"/>
    </xf>
    <xf numFmtId="180" fontId="8" fillId="4" borderId="23" xfId="0" applyNumberFormat="1" applyFont="1" applyFill="1" applyBorder="1" applyAlignment="1">
      <alignment horizontal="center" vertical="center"/>
    </xf>
    <xf numFmtId="176" fontId="0" fillId="0" borderId="16" xfId="1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left" vertical="center"/>
    </xf>
    <xf numFmtId="177" fontId="7" fillId="7" borderId="16" xfId="0" applyNumberFormat="1" applyFont="1" applyFill="1" applyBorder="1" applyAlignment="1">
      <alignment horizontal="center" vertical="center"/>
    </xf>
    <xf numFmtId="0" fontId="7" fillId="8" borderId="9" xfId="0" applyNumberFormat="1" applyFont="1" applyFill="1" applyBorder="1" applyAlignment="1">
      <alignment horizontal="center" vertical="center"/>
    </xf>
    <xf numFmtId="180" fontId="0" fillId="0" borderId="16" xfId="0" applyNumberFormat="1" applyBorder="1" applyAlignment="1">
      <alignment horizontal="center" vertical="center"/>
    </xf>
    <xf numFmtId="9" fontId="17" fillId="0" borderId="16" xfId="1" applyFont="1" applyBorder="1" applyAlignment="1">
      <alignment horizontal="center" vertical="center"/>
    </xf>
    <xf numFmtId="0" fontId="7" fillId="5" borderId="9" xfId="0" applyNumberFormat="1" applyFont="1" applyFill="1" applyBorder="1" applyAlignment="1">
      <alignment horizontal="center" vertical="center"/>
    </xf>
    <xf numFmtId="0" fontId="7" fillId="5" borderId="10" xfId="0" applyNumberFormat="1" applyFont="1" applyFill="1" applyBorder="1" applyAlignment="1">
      <alignment horizontal="center" vertical="center"/>
    </xf>
    <xf numFmtId="0" fontId="7" fillId="5" borderId="11" xfId="0" applyNumberFormat="1" applyFont="1" applyFill="1" applyBorder="1" applyAlignment="1">
      <alignment horizontal="center" vertical="center"/>
    </xf>
    <xf numFmtId="0" fontId="11" fillId="5" borderId="10" xfId="0" applyNumberFormat="1" applyFont="1" applyFill="1" applyBorder="1" applyAlignment="1">
      <alignment horizontal="center" vertical="center"/>
    </xf>
    <xf numFmtId="0" fontId="11" fillId="5" borderId="11" xfId="0" applyNumberFormat="1" applyFont="1" applyFill="1" applyBorder="1" applyAlignment="1">
      <alignment horizontal="center" vertical="center"/>
    </xf>
    <xf numFmtId="0" fontId="5" fillId="0" borderId="16" xfId="0" applyNumberFormat="1" applyFont="1" applyBorder="1">
      <alignment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7"/>
  <sheetViews>
    <sheetView showGridLines="0" tabSelected="1" zoomScale="70" zoomScaleNormal="70" zoomScaleSheetLayoutView="75" workbookViewId="0">
      <pane ySplit="6" topLeftCell="A43" activePane="bottomLeft" state="frozen"/>
      <selection pane="bottomLeft" activeCell="F54" sqref="F54"/>
    </sheetView>
  </sheetViews>
  <sheetFormatPr defaultColWidth="8.625" defaultRowHeight="16.5" x14ac:dyDescent="0.3"/>
  <cols>
    <col min="1" max="1" width="21.75" style="1" customWidth="1"/>
    <col min="2" max="2" width="25.625" style="1" customWidth="1"/>
    <col min="3" max="3" width="11" style="1" bestFit="1" customWidth="1"/>
    <col min="4" max="4" width="62.5" style="1" customWidth="1"/>
    <col min="5" max="5" width="17.125" style="1" bestFit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5" width="13" style="1" bestFit="1" customWidth="1"/>
    <col min="16" max="16384" width="8.625" style="1"/>
  </cols>
  <sheetData>
    <row r="1" spans="1:14" ht="30" customHeight="1" x14ac:dyDescent="0.3">
      <c r="A1" s="107" t="s">
        <v>97</v>
      </c>
      <c r="B1" s="107"/>
      <c r="C1" s="107"/>
      <c r="D1" s="107"/>
      <c r="E1" s="107"/>
      <c r="G1" s="60" t="s">
        <v>28</v>
      </c>
      <c r="H1" s="57">
        <v>800000000</v>
      </c>
      <c r="I1" s="1" t="s">
        <v>16</v>
      </c>
      <c r="J1" s="47" t="s">
        <v>41</v>
      </c>
    </row>
    <row r="2" spans="1:14" ht="30" customHeight="1" x14ac:dyDescent="0.3">
      <c r="A2" s="38" t="s">
        <v>33</v>
      </c>
      <c r="B2" s="108" t="s">
        <v>98</v>
      </c>
      <c r="C2" s="109"/>
      <c r="D2" s="109"/>
      <c r="E2" s="109"/>
      <c r="F2" s="9"/>
      <c r="G2" s="59"/>
    </row>
    <row r="3" spans="1:14" ht="30" customHeight="1" x14ac:dyDescent="0.3">
      <c r="A3" s="110" t="s">
        <v>31</v>
      </c>
      <c r="B3" s="110"/>
      <c r="C3" s="53" t="s">
        <v>12</v>
      </c>
      <c r="D3" s="53" t="s">
        <v>29</v>
      </c>
      <c r="E3" s="53" t="s">
        <v>91</v>
      </c>
      <c r="F3" s="89" t="s">
        <v>92</v>
      </c>
      <c r="G3" s="90"/>
      <c r="H3" s="84"/>
      <c r="I3" s="88"/>
      <c r="J3" s="88"/>
      <c r="K3" s="88"/>
      <c r="L3" s="88"/>
    </row>
    <row r="4" spans="1:14" ht="30" customHeight="1" x14ac:dyDescent="0.3">
      <c r="A4" s="111" t="s">
        <v>21</v>
      </c>
      <c r="B4" s="111"/>
      <c r="C4" s="39">
        <v>12</v>
      </c>
      <c r="D4" s="40">
        <f>M23</f>
        <v>11.1</v>
      </c>
      <c r="E4" s="117">
        <f>SUM(D4:D7)</f>
        <v>29.42</v>
      </c>
      <c r="F4" s="118">
        <f>IF(E4&gt;=30,30,E4)</f>
        <v>29.42</v>
      </c>
      <c r="G4" s="84"/>
      <c r="H4" s="84"/>
      <c r="I4" s="84"/>
      <c r="J4" s="84"/>
      <c r="K4" s="84"/>
      <c r="L4" s="88"/>
    </row>
    <row r="5" spans="1:14" ht="30" customHeight="1" x14ac:dyDescent="0.3">
      <c r="A5" s="111" t="s">
        <v>8</v>
      </c>
      <c r="B5" s="111"/>
      <c r="C5" s="39">
        <v>10</v>
      </c>
      <c r="D5" s="40">
        <f>+M40</f>
        <v>10</v>
      </c>
      <c r="E5" s="117"/>
      <c r="F5" s="118"/>
      <c r="G5" s="84"/>
      <c r="H5" s="84"/>
      <c r="I5" s="84"/>
      <c r="J5" s="84"/>
      <c r="K5" s="84"/>
      <c r="L5" s="84"/>
      <c r="M5" s="58"/>
      <c r="N5" s="58"/>
    </row>
    <row r="6" spans="1:14" ht="30" customHeight="1" x14ac:dyDescent="0.3">
      <c r="A6" s="111" t="s">
        <v>24</v>
      </c>
      <c r="B6" s="111"/>
      <c r="C6" s="39">
        <v>8</v>
      </c>
      <c r="D6" s="40">
        <f>H48</f>
        <v>8</v>
      </c>
      <c r="E6" s="117"/>
      <c r="F6" s="118"/>
      <c r="G6" s="84"/>
      <c r="H6" s="84"/>
      <c r="I6" s="84"/>
      <c r="J6" s="84"/>
      <c r="K6" s="84"/>
      <c r="L6" s="84"/>
      <c r="M6" s="58"/>
      <c r="N6" s="58"/>
    </row>
    <row r="7" spans="1:14" ht="30" customHeight="1" x14ac:dyDescent="0.3">
      <c r="A7" s="116" t="s">
        <v>96</v>
      </c>
      <c r="B7" s="111"/>
      <c r="C7" s="39">
        <v>1</v>
      </c>
      <c r="D7" s="40">
        <f>H56</f>
        <v>0.32000000000000006</v>
      </c>
      <c r="E7" s="117"/>
      <c r="F7" s="118"/>
      <c r="G7" s="84"/>
      <c r="H7" s="84"/>
      <c r="I7" s="84"/>
      <c r="J7" s="84"/>
      <c r="K7" s="84"/>
      <c r="L7" s="84"/>
      <c r="M7" s="58"/>
      <c r="N7" s="58"/>
    </row>
    <row r="8" spans="1:14" ht="30" customHeight="1" x14ac:dyDescent="0.3">
      <c r="A8" s="10"/>
      <c r="B8" s="11"/>
      <c r="C8" s="11"/>
      <c r="D8" s="11"/>
      <c r="E8" s="11"/>
      <c r="F8" s="12"/>
      <c r="G8" s="13"/>
      <c r="H8" s="14"/>
      <c r="I8" s="14"/>
      <c r="J8" s="14"/>
      <c r="K8" s="14"/>
      <c r="L8" s="14"/>
      <c r="M8" s="14"/>
    </row>
    <row r="9" spans="1:14" ht="24.95" customHeight="1" x14ac:dyDescent="0.3">
      <c r="A9" s="121" t="s">
        <v>34</v>
      </c>
      <c r="B9" s="122"/>
      <c r="C9" s="123"/>
      <c r="D9" s="124" t="s">
        <v>9</v>
      </c>
      <c r="E9" s="124"/>
      <c r="F9" s="124"/>
      <c r="G9" s="124"/>
      <c r="H9" s="124"/>
      <c r="I9" s="124"/>
      <c r="J9" s="124"/>
      <c r="K9" s="124"/>
      <c r="L9" s="124"/>
      <c r="M9" s="125"/>
    </row>
    <row r="10" spans="1:14" ht="51" customHeight="1" x14ac:dyDescent="0.3">
      <c r="A10" s="32" t="s">
        <v>18</v>
      </c>
      <c r="B10" s="33" t="s">
        <v>11</v>
      </c>
      <c r="C10" s="34" t="s">
        <v>30</v>
      </c>
      <c r="D10" s="35" t="s">
        <v>32</v>
      </c>
      <c r="E10" s="36" t="s">
        <v>25</v>
      </c>
      <c r="F10" s="33" t="s">
        <v>22</v>
      </c>
      <c r="G10" s="42" t="s">
        <v>39</v>
      </c>
      <c r="H10" s="33" t="s">
        <v>26</v>
      </c>
      <c r="I10" s="43" t="s">
        <v>40</v>
      </c>
      <c r="J10" s="44" t="s">
        <v>42</v>
      </c>
      <c r="K10" s="42" t="s">
        <v>6</v>
      </c>
      <c r="L10" s="43" t="s">
        <v>1</v>
      </c>
      <c r="M10" s="45" t="s">
        <v>7</v>
      </c>
    </row>
    <row r="11" spans="1:14" ht="35.1" customHeight="1" x14ac:dyDescent="0.3">
      <c r="A11" s="101" t="s">
        <v>78</v>
      </c>
      <c r="B11" s="94" t="s">
        <v>52</v>
      </c>
      <c r="C11" s="94" t="s">
        <v>54</v>
      </c>
      <c r="D11" s="67" t="s">
        <v>50</v>
      </c>
      <c r="E11" s="67" t="s">
        <v>55</v>
      </c>
      <c r="F11" s="68">
        <v>831668640</v>
      </c>
      <c r="G11" s="69">
        <v>0.47810000000000002</v>
      </c>
      <c r="H11" s="70">
        <f>F11*G11</f>
        <v>397620776.78400004</v>
      </c>
      <c r="I11" s="105">
        <f>SUM(H11:H14)</f>
        <v>860725276.78400004</v>
      </c>
      <c r="J11" s="106">
        <f>I11/H$1</f>
        <v>1.07590659598</v>
      </c>
      <c r="K11" s="101">
        <v>6</v>
      </c>
      <c r="L11" s="103">
        <f>IF(AND(J11&gt;=1),1,IF(AND(J11&lt;1,J11&gt;=0.7),0.9,IF(AND(J11&lt;0.7,J11&gt;=0.4),0.8,0.7)))</f>
        <v>1</v>
      </c>
      <c r="M11" s="104">
        <f>K11*L11</f>
        <v>6</v>
      </c>
    </row>
    <row r="12" spans="1:14" ht="35.1" customHeight="1" x14ac:dyDescent="0.3">
      <c r="A12" s="101"/>
      <c r="B12" s="94"/>
      <c r="C12" s="94"/>
      <c r="D12" s="67" t="s">
        <v>50</v>
      </c>
      <c r="E12" s="67" t="s">
        <v>56</v>
      </c>
      <c r="F12" s="68">
        <v>467875000</v>
      </c>
      <c r="G12" s="69">
        <v>0.4</v>
      </c>
      <c r="H12" s="70">
        <f t="shared" ref="H12:H14" si="0">F12*G12</f>
        <v>187150000</v>
      </c>
      <c r="I12" s="105"/>
      <c r="J12" s="106"/>
      <c r="K12" s="101"/>
      <c r="L12" s="103"/>
      <c r="M12" s="104"/>
    </row>
    <row r="13" spans="1:14" ht="35.1" customHeight="1" x14ac:dyDescent="0.3">
      <c r="A13" s="101"/>
      <c r="B13" s="94"/>
      <c r="C13" s="94"/>
      <c r="D13" s="67" t="s">
        <v>50</v>
      </c>
      <c r="E13" s="67" t="s">
        <v>57</v>
      </c>
      <c r="F13" s="68">
        <v>1221000000</v>
      </c>
      <c r="G13" s="69">
        <v>4.5045045045045043E-2</v>
      </c>
      <c r="H13" s="70">
        <f t="shared" si="0"/>
        <v>55000000</v>
      </c>
      <c r="I13" s="105"/>
      <c r="J13" s="106"/>
      <c r="K13" s="101"/>
      <c r="L13" s="103"/>
      <c r="M13" s="104"/>
    </row>
    <row r="14" spans="1:14" ht="35.1" customHeight="1" x14ac:dyDescent="0.3">
      <c r="A14" s="101"/>
      <c r="B14" s="94"/>
      <c r="C14" s="94"/>
      <c r="D14" s="67" t="s">
        <v>50</v>
      </c>
      <c r="E14" s="67" t="s">
        <v>58</v>
      </c>
      <c r="F14" s="68">
        <v>220954500</v>
      </c>
      <c r="G14" s="69">
        <v>1</v>
      </c>
      <c r="H14" s="70">
        <f t="shared" si="0"/>
        <v>220954500</v>
      </c>
      <c r="I14" s="105"/>
      <c r="J14" s="106"/>
      <c r="K14" s="101"/>
      <c r="L14" s="103"/>
      <c r="M14" s="104"/>
    </row>
    <row r="15" spans="1:14" ht="35.1" customHeight="1" x14ac:dyDescent="0.3">
      <c r="A15" s="101" t="s">
        <v>10</v>
      </c>
      <c r="B15" s="94" t="s">
        <v>51</v>
      </c>
      <c r="C15" s="94" t="s">
        <v>54</v>
      </c>
      <c r="D15" s="67" t="s">
        <v>50</v>
      </c>
      <c r="E15" s="67" t="s">
        <v>59</v>
      </c>
      <c r="F15" s="68">
        <v>251000000</v>
      </c>
      <c r="G15" s="69">
        <v>1</v>
      </c>
      <c r="H15" s="70">
        <f>G15*F15</f>
        <v>251000000</v>
      </c>
      <c r="I15" s="105">
        <f>SUM(H15:H18)</f>
        <v>21041109800</v>
      </c>
      <c r="J15" s="106">
        <f>I15/H$1</f>
        <v>26.301387250000001</v>
      </c>
      <c r="K15" s="101">
        <v>3</v>
      </c>
      <c r="L15" s="103">
        <f>IF(AND(J15&gt;=1),1,IF(AND(J15&lt;1,J15&gt;=0.7),0.9,IF(AND(J15&lt;0.7,J15&gt;=0.4),0.8,0.7)))</f>
        <v>1</v>
      </c>
      <c r="M15" s="104">
        <f>K15*L15</f>
        <v>3</v>
      </c>
    </row>
    <row r="16" spans="1:14" ht="35.1" customHeight="1" x14ac:dyDescent="0.3">
      <c r="A16" s="101"/>
      <c r="B16" s="94"/>
      <c r="C16" s="94"/>
      <c r="D16" s="67" t="s">
        <v>50</v>
      </c>
      <c r="E16" s="67" t="s">
        <v>60</v>
      </c>
      <c r="F16" s="68">
        <v>20275000000</v>
      </c>
      <c r="G16" s="69">
        <v>1</v>
      </c>
      <c r="H16" s="70">
        <f t="shared" ref="H16:H18" si="1">G16*F16</f>
        <v>20275000000</v>
      </c>
      <c r="I16" s="105"/>
      <c r="J16" s="106"/>
      <c r="K16" s="101"/>
      <c r="L16" s="103"/>
      <c r="M16" s="104"/>
    </row>
    <row r="17" spans="1:13" ht="35.1" customHeight="1" x14ac:dyDescent="0.3">
      <c r="A17" s="101"/>
      <c r="B17" s="94"/>
      <c r="C17" s="94"/>
      <c r="D17" s="67" t="s">
        <v>50</v>
      </c>
      <c r="E17" s="67" t="s">
        <v>61</v>
      </c>
      <c r="F17" s="68">
        <v>174200000</v>
      </c>
      <c r="G17" s="69">
        <v>1</v>
      </c>
      <c r="H17" s="70">
        <f t="shared" si="1"/>
        <v>174200000</v>
      </c>
      <c r="I17" s="105"/>
      <c r="J17" s="106"/>
      <c r="K17" s="101"/>
      <c r="L17" s="103"/>
      <c r="M17" s="104"/>
    </row>
    <row r="18" spans="1:13" ht="35.1" customHeight="1" x14ac:dyDescent="0.3">
      <c r="A18" s="101"/>
      <c r="B18" s="94"/>
      <c r="C18" s="94"/>
      <c r="D18" s="67" t="s">
        <v>50</v>
      </c>
      <c r="E18" s="67" t="s">
        <v>62</v>
      </c>
      <c r="F18" s="68">
        <v>340909800</v>
      </c>
      <c r="G18" s="69">
        <v>1</v>
      </c>
      <c r="H18" s="70">
        <f t="shared" si="1"/>
        <v>340909800</v>
      </c>
      <c r="I18" s="105"/>
      <c r="J18" s="106"/>
      <c r="K18" s="101"/>
      <c r="L18" s="103"/>
      <c r="M18" s="104"/>
    </row>
    <row r="19" spans="1:13" ht="35.1" customHeight="1" x14ac:dyDescent="0.3">
      <c r="A19" s="101" t="s">
        <v>80</v>
      </c>
      <c r="B19" s="94" t="s">
        <v>53</v>
      </c>
      <c r="C19" s="94" t="s">
        <v>54</v>
      </c>
      <c r="D19" s="67" t="s">
        <v>50</v>
      </c>
      <c r="E19" s="78" t="s">
        <v>63</v>
      </c>
      <c r="F19" s="76">
        <v>123451642</v>
      </c>
      <c r="G19" s="77">
        <v>0.35</v>
      </c>
      <c r="H19" s="73">
        <f t="shared" ref="H19:H22" si="2">F19*G19</f>
        <v>43208074.699999996</v>
      </c>
      <c r="I19" s="105">
        <f>SUM(H19:H22)</f>
        <v>148663941.05000001</v>
      </c>
      <c r="J19" s="106">
        <f>I19/H$1</f>
        <v>0.1858299263125</v>
      </c>
      <c r="K19" s="101">
        <v>3</v>
      </c>
      <c r="L19" s="103">
        <f t="shared" ref="L19" si="3">IF(AND(J19&gt;=1),1,IF(AND(J19&lt;1,J19&gt;=0.7),0.9,IF(AND(J19&lt;0.7,J19&gt;=0.4),0.8,0.7)))</f>
        <v>0.7</v>
      </c>
      <c r="M19" s="104">
        <f t="shared" ref="M19" si="4">K19*L19</f>
        <v>2.0999999999999996</v>
      </c>
    </row>
    <row r="20" spans="1:13" ht="35.1" customHeight="1" x14ac:dyDescent="0.3">
      <c r="A20" s="101"/>
      <c r="B20" s="94"/>
      <c r="C20" s="94"/>
      <c r="D20" s="67" t="s">
        <v>50</v>
      </c>
      <c r="E20" s="78" t="s">
        <v>64</v>
      </c>
      <c r="F20" s="76">
        <v>513248657</v>
      </c>
      <c r="G20" s="77">
        <v>0.15</v>
      </c>
      <c r="H20" s="73">
        <f t="shared" si="2"/>
        <v>76987298.549999997</v>
      </c>
      <c r="I20" s="105"/>
      <c r="J20" s="106"/>
      <c r="K20" s="101"/>
      <c r="L20" s="103"/>
      <c r="M20" s="104"/>
    </row>
    <row r="21" spans="1:13" ht="35.1" customHeight="1" x14ac:dyDescent="0.3">
      <c r="A21" s="101"/>
      <c r="B21" s="94"/>
      <c r="C21" s="94"/>
      <c r="D21" s="67" t="s">
        <v>50</v>
      </c>
      <c r="E21" s="78" t="s">
        <v>65</v>
      </c>
      <c r="F21" s="76">
        <v>52145654</v>
      </c>
      <c r="G21" s="77">
        <v>0.25</v>
      </c>
      <c r="H21" s="73">
        <f t="shared" si="2"/>
        <v>13036413.5</v>
      </c>
      <c r="I21" s="105"/>
      <c r="J21" s="106"/>
      <c r="K21" s="101"/>
      <c r="L21" s="103"/>
      <c r="M21" s="104"/>
    </row>
    <row r="22" spans="1:13" ht="35.1" customHeight="1" x14ac:dyDescent="0.3">
      <c r="A22" s="101"/>
      <c r="B22" s="94"/>
      <c r="C22" s="94"/>
      <c r="D22" s="67" t="s">
        <v>50</v>
      </c>
      <c r="E22" s="78" t="s">
        <v>66</v>
      </c>
      <c r="F22" s="76">
        <v>154321543</v>
      </c>
      <c r="G22" s="77">
        <v>0.1</v>
      </c>
      <c r="H22" s="73">
        <f t="shared" si="2"/>
        <v>15432154.300000001</v>
      </c>
      <c r="I22" s="105"/>
      <c r="J22" s="106"/>
      <c r="K22" s="101"/>
      <c r="L22" s="103"/>
      <c r="M22" s="104"/>
    </row>
    <row r="23" spans="1:13" ht="24.95" customHeight="1" x14ac:dyDescent="0.3">
      <c r="A23" s="15"/>
      <c r="B23" s="46" t="s">
        <v>0</v>
      </c>
      <c r="C23" s="16"/>
      <c r="D23" s="17"/>
      <c r="E23" s="17"/>
      <c r="F23" s="18"/>
      <c r="G23" s="19"/>
      <c r="H23" s="20"/>
      <c r="I23" s="21"/>
      <c r="J23" s="63" t="s">
        <v>17</v>
      </c>
      <c r="K23" s="64">
        <f>SUM(K11:K22)</f>
        <v>12</v>
      </c>
      <c r="L23" s="65"/>
      <c r="M23" s="66">
        <f>SUM(M11:M22)</f>
        <v>11.1</v>
      </c>
    </row>
    <row r="24" spans="1:13" ht="24.95" customHeight="1" x14ac:dyDescent="0.3">
      <c r="B24" s="1" t="s">
        <v>43</v>
      </c>
    </row>
    <row r="25" spans="1:13" ht="24.95" customHeight="1" x14ac:dyDescent="0.3"/>
    <row r="26" spans="1:13" ht="24.95" customHeight="1" x14ac:dyDescent="0.3">
      <c r="A26" s="97" t="s">
        <v>34</v>
      </c>
      <c r="B26" s="98"/>
      <c r="C26" s="100"/>
      <c r="D26" s="92" t="s">
        <v>38</v>
      </c>
      <c r="E26" s="92"/>
      <c r="F26" s="92"/>
      <c r="G26" s="92"/>
      <c r="H26" s="92"/>
      <c r="I26" s="92"/>
      <c r="J26" s="92"/>
      <c r="K26" s="92"/>
      <c r="L26" s="92"/>
      <c r="M26" s="93"/>
    </row>
    <row r="27" spans="1:13" ht="54.75" customHeight="1" x14ac:dyDescent="0.3">
      <c r="A27" s="28" t="s">
        <v>14</v>
      </c>
      <c r="B27" s="4" t="s">
        <v>11</v>
      </c>
      <c r="C27" s="29" t="s">
        <v>35</v>
      </c>
      <c r="D27" s="27" t="s">
        <v>15</v>
      </c>
      <c r="E27" s="22" t="s">
        <v>25</v>
      </c>
      <c r="F27" s="33" t="s">
        <v>22</v>
      </c>
      <c r="G27" s="42" t="s">
        <v>39</v>
      </c>
      <c r="H27" s="33" t="s">
        <v>27</v>
      </c>
      <c r="I27" s="43" t="s">
        <v>19</v>
      </c>
      <c r="J27" s="44" t="s">
        <v>5</v>
      </c>
      <c r="K27" s="23" t="s">
        <v>37</v>
      </c>
      <c r="L27" s="43" t="s">
        <v>2</v>
      </c>
      <c r="M27" s="45" t="s">
        <v>20</v>
      </c>
    </row>
    <row r="28" spans="1:13" ht="35.1" customHeight="1" x14ac:dyDescent="0.3">
      <c r="A28" s="101" t="s">
        <v>78</v>
      </c>
      <c r="B28" s="94" t="s">
        <v>52</v>
      </c>
      <c r="C28" s="95">
        <v>0.4</v>
      </c>
      <c r="D28" s="67" t="s">
        <v>50</v>
      </c>
      <c r="E28" s="67" t="s">
        <v>67</v>
      </c>
      <c r="F28" s="68">
        <v>831668640</v>
      </c>
      <c r="G28" s="69">
        <v>0.47810000000000002</v>
      </c>
      <c r="H28" s="70">
        <f t="shared" ref="H28:H32" si="5">F28*G28</f>
        <v>397620776.78400004</v>
      </c>
      <c r="I28" s="74">
        <f t="shared" ref="I28:I31" si="6">H28*C$32</f>
        <v>159048310.71360001</v>
      </c>
      <c r="J28" s="115">
        <f>SUM(I28:I39)/H1</f>
        <v>11.070983548392</v>
      </c>
      <c r="K28" s="119">
        <v>10</v>
      </c>
      <c r="L28" s="120">
        <f>IF(AND(J28&gt;=1),1,IF(AND(J28&lt;1,J28&gt;=0.7),0.9,IF(AND(J28&lt;0.7,J28&gt;=0.4),0.8,0.7)))</f>
        <v>1</v>
      </c>
      <c r="M28" s="112">
        <f>K28*L28</f>
        <v>10</v>
      </c>
    </row>
    <row r="29" spans="1:13" ht="35.1" customHeight="1" x14ac:dyDescent="0.3">
      <c r="A29" s="101"/>
      <c r="B29" s="94"/>
      <c r="C29" s="96"/>
      <c r="D29" s="67" t="s">
        <v>50</v>
      </c>
      <c r="E29" s="67" t="s">
        <v>68</v>
      </c>
      <c r="F29" s="68">
        <v>467875000</v>
      </c>
      <c r="G29" s="69">
        <v>0.4</v>
      </c>
      <c r="H29" s="70">
        <f t="shared" si="5"/>
        <v>187150000</v>
      </c>
      <c r="I29" s="74">
        <f t="shared" si="6"/>
        <v>74860000</v>
      </c>
      <c r="J29" s="115"/>
      <c r="K29" s="119"/>
      <c r="L29" s="120"/>
      <c r="M29" s="113"/>
    </row>
    <row r="30" spans="1:13" ht="35.1" customHeight="1" x14ac:dyDescent="0.3">
      <c r="A30" s="101"/>
      <c r="B30" s="94"/>
      <c r="C30" s="96"/>
      <c r="D30" s="67" t="s">
        <v>50</v>
      </c>
      <c r="E30" s="67" t="s">
        <v>69</v>
      </c>
      <c r="F30" s="68">
        <v>1221000000</v>
      </c>
      <c r="G30" s="69">
        <v>4.5045045045045043E-2</v>
      </c>
      <c r="H30" s="70">
        <f t="shared" si="5"/>
        <v>55000000</v>
      </c>
      <c r="I30" s="74">
        <f t="shared" si="6"/>
        <v>22000000</v>
      </c>
      <c r="J30" s="115"/>
      <c r="K30" s="119"/>
      <c r="L30" s="120"/>
      <c r="M30" s="113"/>
    </row>
    <row r="31" spans="1:13" ht="35.1" customHeight="1" x14ac:dyDescent="0.3">
      <c r="A31" s="101"/>
      <c r="B31" s="94"/>
      <c r="C31" s="96"/>
      <c r="D31" s="67" t="s">
        <v>50</v>
      </c>
      <c r="E31" s="67" t="s">
        <v>70</v>
      </c>
      <c r="F31" s="68">
        <v>220954500</v>
      </c>
      <c r="G31" s="69">
        <v>1</v>
      </c>
      <c r="H31" s="70">
        <f t="shared" si="5"/>
        <v>220954500</v>
      </c>
      <c r="I31" s="74">
        <f t="shared" si="6"/>
        <v>88381800</v>
      </c>
      <c r="J31" s="115"/>
      <c r="K31" s="119"/>
      <c r="L31" s="120"/>
      <c r="M31" s="113"/>
    </row>
    <row r="32" spans="1:13" ht="35.1" customHeight="1" x14ac:dyDescent="0.3">
      <c r="A32" s="101" t="s">
        <v>10</v>
      </c>
      <c r="B32" s="94" t="s">
        <v>51</v>
      </c>
      <c r="C32" s="95">
        <v>0.4</v>
      </c>
      <c r="D32" s="67" t="s">
        <v>50</v>
      </c>
      <c r="E32" s="67" t="s">
        <v>71</v>
      </c>
      <c r="F32" s="68">
        <v>251000000</v>
      </c>
      <c r="G32" s="69">
        <v>1</v>
      </c>
      <c r="H32" s="70">
        <f t="shared" si="5"/>
        <v>251000000</v>
      </c>
      <c r="I32" s="74">
        <f>H32*C$32</f>
        <v>100400000</v>
      </c>
      <c r="J32" s="115"/>
      <c r="K32" s="119"/>
      <c r="L32" s="120"/>
      <c r="M32" s="113"/>
    </row>
    <row r="33" spans="1:13" ht="35.1" customHeight="1" x14ac:dyDescent="0.3">
      <c r="A33" s="101"/>
      <c r="B33" s="94"/>
      <c r="C33" s="96"/>
      <c r="D33" s="67" t="s">
        <v>50</v>
      </c>
      <c r="E33" s="67" t="s">
        <v>72</v>
      </c>
      <c r="F33" s="68">
        <v>20275000000</v>
      </c>
      <c r="G33" s="69">
        <v>1</v>
      </c>
      <c r="H33" s="70">
        <f>F33*G33</f>
        <v>20275000000</v>
      </c>
      <c r="I33" s="74">
        <f>H33*C$32</f>
        <v>8110000000</v>
      </c>
      <c r="J33" s="115"/>
      <c r="K33" s="119"/>
      <c r="L33" s="120"/>
      <c r="M33" s="113"/>
    </row>
    <row r="34" spans="1:13" ht="35.1" customHeight="1" x14ac:dyDescent="0.3">
      <c r="A34" s="101"/>
      <c r="B34" s="94"/>
      <c r="C34" s="96"/>
      <c r="D34" s="67" t="s">
        <v>50</v>
      </c>
      <c r="E34" s="67" t="s">
        <v>73</v>
      </c>
      <c r="F34" s="68">
        <v>174200000</v>
      </c>
      <c r="G34" s="69">
        <v>1</v>
      </c>
      <c r="H34" s="70">
        <f>F34*G34</f>
        <v>174200000</v>
      </c>
      <c r="I34" s="74">
        <f>H34*C$32</f>
        <v>69680000</v>
      </c>
      <c r="J34" s="115"/>
      <c r="K34" s="119"/>
      <c r="L34" s="120"/>
      <c r="M34" s="113"/>
    </row>
    <row r="35" spans="1:13" ht="35.1" customHeight="1" x14ac:dyDescent="0.3">
      <c r="A35" s="101"/>
      <c r="B35" s="94"/>
      <c r="C35" s="96"/>
      <c r="D35" s="67" t="s">
        <v>50</v>
      </c>
      <c r="E35" s="67" t="s">
        <v>74</v>
      </c>
      <c r="F35" s="68">
        <v>340909800</v>
      </c>
      <c r="G35" s="69">
        <v>1</v>
      </c>
      <c r="H35" s="70">
        <f t="shared" ref="H35" si="7">F35*G35</f>
        <v>340909800</v>
      </c>
      <c r="I35" s="74">
        <f>H35*C$32</f>
        <v>136363920</v>
      </c>
      <c r="J35" s="115"/>
      <c r="K35" s="119"/>
      <c r="L35" s="120"/>
      <c r="M35" s="113"/>
    </row>
    <row r="36" spans="1:13" ht="35.1" customHeight="1" x14ac:dyDescent="0.3">
      <c r="A36" s="101" t="s">
        <v>80</v>
      </c>
      <c r="B36" s="94" t="s">
        <v>53</v>
      </c>
      <c r="C36" s="102">
        <v>0.2</v>
      </c>
      <c r="D36" s="67" t="s">
        <v>50</v>
      </c>
      <c r="E36" s="78" t="s">
        <v>76</v>
      </c>
      <c r="F36" s="76">
        <v>123451642</v>
      </c>
      <c r="G36" s="77">
        <v>0.35</v>
      </c>
      <c r="H36" s="73">
        <v>147020000</v>
      </c>
      <c r="I36" s="74">
        <f>H36*C$36</f>
        <v>29404000</v>
      </c>
      <c r="J36" s="115"/>
      <c r="K36" s="119"/>
      <c r="L36" s="120"/>
      <c r="M36" s="113"/>
    </row>
    <row r="37" spans="1:13" ht="35.1" customHeight="1" x14ac:dyDescent="0.3">
      <c r="A37" s="101"/>
      <c r="B37" s="94"/>
      <c r="C37" s="102"/>
      <c r="D37" s="67" t="s">
        <v>50</v>
      </c>
      <c r="E37" s="78" t="s">
        <v>81</v>
      </c>
      <c r="F37" s="76">
        <v>513248657</v>
      </c>
      <c r="G37" s="77">
        <v>0.15</v>
      </c>
      <c r="H37" s="73">
        <v>178021800</v>
      </c>
      <c r="I37" s="74">
        <f t="shared" ref="I37:I39" si="8">H37*C$36</f>
        <v>35604360</v>
      </c>
      <c r="J37" s="115"/>
      <c r="K37" s="119"/>
      <c r="L37" s="120"/>
      <c r="M37" s="113"/>
    </row>
    <row r="38" spans="1:13" ht="35.1" customHeight="1" x14ac:dyDescent="0.3">
      <c r="A38" s="101"/>
      <c r="B38" s="94"/>
      <c r="C38" s="102"/>
      <c r="D38" s="67" t="s">
        <v>50</v>
      </c>
      <c r="E38" s="78" t="s">
        <v>82</v>
      </c>
      <c r="F38" s="76">
        <v>52145654</v>
      </c>
      <c r="G38" s="77">
        <v>0.25</v>
      </c>
      <c r="H38" s="73">
        <v>23678240</v>
      </c>
      <c r="I38" s="74">
        <f t="shared" si="8"/>
        <v>4735648</v>
      </c>
      <c r="J38" s="115"/>
      <c r="K38" s="119"/>
      <c r="L38" s="120"/>
      <c r="M38" s="113"/>
    </row>
    <row r="39" spans="1:13" ht="35.1" customHeight="1" x14ac:dyDescent="0.3">
      <c r="A39" s="101"/>
      <c r="B39" s="94"/>
      <c r="C39" s="102"/>
      <c r="D39" s="67" t="s">
        <v>50</v>
      </c>
      <c r="E39" s="78" t="s">
        <v>83</v>
      </c>
      <c r="F39" s="76">
        <v>154321543</v>
      </c>
      <c r="G39" s="77">
        <v>0.1</v>
      </c>
      <c r="H39" s="73">
        <v>131544000</v>
      </c>
      <c r="I39" s="74">
        <f t="shared" si="8"/>
        <v>26308800</v>
      </c>
      <c r="J39" s="115"/>
      <c r="K39" s="119"/>
      <c r="L39" s="120"/>
      <c r="M39" s="114"/>
    </row>
    <row r="40" spans="1:13" ht="24.95" customHeight="1" x14ac:dyDescent="0.3">
      <c r="A40" s="3"/>
      <c r="B40" s="4" t="s">
        <v>13</v>
      </c>
      <c r="C40" s="31">
        <f>SUM(C28:C39)</f>
        <v>1</v>
      </c>
      <c r="D40" s="30"/>
      <c r="E40" s="4"/>
      <c r="F40" s="5"/>
      <c r="G40" s="6"/>
      <c r="H40" s="5"/>
      <c r="I40" s="7">
        <f>SUM(I28:I39)</f>
        <v>8856786838.7136002</v>
      </c>
      <c r="J40" s="25"/>
      <c r="K40" s="54">
        <f>SUM(K28:K39)</f>
        <v>10</v>
      </c>
      <c r="L40" s="26"/>
      <c r="M40" s="55">
        <f>SUM(M28:M39)</f>
        <v>10</v>
      </c>
    </row>
    <row r="41" spans="1:13" ht="24.95" customHeight="1" x14ac:dyDescent="0.3">
      <c r="B41" s="1" t="s">
        <v>3</v>
      </c>
      <c r="F41" s="2"/>
      <c r="G41" s="8"/>
    </row>
    <row r="42" spans="1:13" ht="24.95" customHeight="1" x14ac:dyDescent="0.3">
      <c r="F42" s="2"/>
      <c r="G42" s="8"/>
    </row>
    <row r="43" spans="1:13" ht="24.95" customHeight="1" x14ac:dyDescent="0.3">
      <c r="A43" s="97" t="s">
        <v>34</v>
      </c>
      <c r="B43" s="98"/>
      <c r="C43" s="99"/>
      <c r="D43" s="91" t="s">
        <v>23</v>
      </c>
      <c r="E43" s="92"/>
      <c r="F43" s="92"/>
      <c r="G43" s="92"/>
      <c r="H43" s="93"/>
    </row>
    <row r="44" spans="1:13" ht="48" customHeight="1" x14ac:dyDescent="0.3">
      <c r="A44" s="24" t="s">
        <v>18</v>
      </c>
      <c r="B44" s="22" t="s">
        <v>11</v>
      </c>
      <c r="C44" s="22" t="s">
        <v>36</v>
      </c>
      <c r="D44" s="62" t="s">
        <v>48</v>
      </c>
      <c r="E44" s="22" t="s">
        <v>25</v>
      </c>
      <c r="F44" s="79" t="s">
        <v>44</v>
      </c>
      <c r="G44" s="61" t="s">
        <v>45</v>
      </c>
      <c r="H44" s="37" t="s">
        <v>46</v>
      </c>
    </row>
    <row r="45" spans="1:13" ht="24.95" customHeight="1" x14ac:dyDescent="0.3">
      <c r="A45" s="71" t="s">
        <v>79</v>
      </c>
      <c r="B45" s="67" t="s">
        <v>52</v>
      </c>
      <c r="C45" s="81">
        <v>0.4</v>
      </c>
      <c r="D45" s="67" t="s">
        <v>49</v>
      </c>
      <c r="E45" s="67" t="s">
        <v>77</v>
      </c>
      <c r="F45" s="86">
        <v>1</v>
      </c>
      <c r="G45" s="80">
        <f>$C$6*F45</f>
        <v>8</v>
      </c>
      <c r="H45" s="80">
        <f>G45*C45</f>
        <v>3.2</v>
      </c>
    </row>
    <row r="46" spans="1:13" ht="24.95" customHeight="1" x14ac:dyDescent="0.3">
      <c r="A46" s="71" t="s">
        <v>10</v>
      </c>
      <c r="B46" s="67" t="s">
        <v>75</v>
      </c>
      <c r="C46" s="81">
        <v>0.4</v>
      </c>
      <c r="D46" s="67" t="s">
        <v>47</v>
      </c>
      <c r="E46" s="67" t="s">
        <v>84</v>
      </c>
      <c r="F46" s="86">
        <v>1</v>
      </c>
      <c r="G46" s="80">
        <f>$C$6*F46</f>
        <v>8</v>
      </c>
      <c r="H46" s="80">
        <f>G46*C46</f>
        <v>3.2</v>
      </c>
    </row>
    <row r="47" spans="1:13" ht="24.95" customHeight="1" x14ac:dyDescent="0.3">
      <c r="A47" s="71" t="s">
        <v>80</v>
      </c>
      <c r="B47" s="67" t="s">
        <v>53</v>
      </c>
      <c r="C47" s="81">
        <v>0.2</v>
      </c>
      <c r="D47" s="67" t="s">
        <v>49</v>
      </c>
      <c r="E47" s="72" t="s">
        <v>85</v>
      </c>
      <c r="F47" s="86">
        <v>1</v>
      </c>
      <c r="G47" s="80">
        <f t="shared" ref="G47" si="9">$C$6*F47</f>
        <v>8</v>
      </c>
      <c r="H47" s="80">
        <f t="shared" ref="H47" si="10">G47*C47</f>
        <v>1.6</v>
      </c>
    </row>
    <row r="48" spans="1:13" ht="24.95" customHeight="1" x14ac:dyDescent="0.3">
      <c r="A48" s="48"/>
      <c r="B48" s="49" t="s">
        <v>13</v>
      </c>
      <c r="C48" s="50">
        <f>SUM(C45:C47)</f>
        <v>1</v>
      </c>
      <c r="D48" s="48"/>
      <c r="E48" s="51"/>
      <c r="F48" s="56"/>
      <c r="G48" s="49"/>
      <c r="H48" s="52">
        <f>SUM(H45:H47)</f>
        <v>8</v>
      </c>
    </row>
    <row r="49" spans="1:8" ht="24.95" customHeight="1" x14ac:dyDescent="0.3">
      <c r="B49" s="1" t="s">
        <v>4</v>
      </c>
    </row>
    <row r="50" spans="1:8" ht="24.95" customHeight="1" x14ac:dyDescent="0.3">
      <c r="A50" s="41"/>
    </row>
    <row r="51" spans="1:8" ht="26.25" x14ac:dyDescent="0.3">
      <c r="A51" s="97" t="s">
        <v>34</v>
      </c>
      <c r="B51" s="98"/>
      <c r="C51" s="100"/>
      <c r="D51" s="91" t="s">
        <v>86</v>
      </c>
      <c r="E51" s="92"/>
      <c r="F51" s="92"/>
      <c r="G51" s="92"/>
      <c r="H51" s="93"/>
    </row>
    <row r="52" spans="1:8" ht="49.5" x14ac:dyDescent="0.3">
      <c r="A52" s="82" t="s">
        <v>18</v>
      </c>
      <c r="B52" s="83" t="s">
        <v>11</v>
      </c>
      <c r="C52" s="83" t="s">
        <v>36</v>
      </c>
      <c r="D52" s="62" t="s">
        <v>87</v>
      </c>
      <c r="E52" s="22" t="s">
        <v>25</v>
      </c>
      <c r="F52" s="79" t="s">
        <v>93</v>
      </c>
      <c r="G52" s="61" t="s">
        <v>94</v>
      </c>
      <c r="H52" s="37" t="s">
        <v>46</v>
      </c>
    </row>
    <row r="53" spans="1:8" ht="24.95" customHeight="1" x14ac:dyDescent="0.3">
      <c r="A53" s="71" t="s">
        <v>79</v>
      </c>
      <c r="B53" s="67" t="s">
        <v>52</v>
      </c>
      <c r="C53" s="81">
        <v>0.4</v>
      </c>
      <c r="D53" s="126">
        <v>1</v>
      </c>
      <c r="E53" s="67" t="s">
        <v>88</v>
      </c>
      <c r="F53" s="87">
        <v>0.2</v>
      </c>
      <c r="G53" s="85">
        <f>$C$7*F53</f>
        <v>0.2</v>
      </c>
      <c r="H53" s="85">
        <f>G53*C53</f>
        <v>8.0000000000000016E-2</v>
      </c>
    </row>
    <row r="54" spans="1:8" ht="24.95" customHeight="1" x14ac:dyDescent="0.3">
      <c r="A54" s="71" t="s">
        <v>10</v>
      </c>
      <c r="B54" s="67" t="s">
        <v>75</v>
      </c>
      <c r="C54" s="81">
        <v>0.4</v>
      </c>
      <c r="D54" s="126">
        <v>1.5</v>
      </c>
      <c r="E54" s="67" t="s">
        <v>89</v>
      </c>
      <c r="F54" s="87">
        <v>0.2</v>
      </c>
      <c r="G54" s="85">
        <f t="shared" ref="G54:G55" si="11">$C$7*F54</f>
        <v>0.2</v>
      </c>
      <c r="H54" s="85">
        <f t="shared" ref="H54:H55" si="12">G54*C54</f>
        <v>8.0000000000000016E-2</v>
      </c>
    </row>
    <row r="55" spans="1:8" ht="24.95" customHeight="1" x14ac:dyDescent="0.3">
      <c r="A55" s="71" t="s">
        <v>80</v>
      </c>
      <c r="B55" s="67" t="s">
        <v>53</v>
      </c>
      <c r="C55" s="81">
        <v>0.2</v>
      </c>
      <c r="D55" s="126">
        <v>4</v>
      </c>
      <c r="E55" s="72" t="s">
        <v>90</v>
      </c>
      <c r="F55" s="87">
        <v>0.8</v>
      </c>
      <c r="G55" s="85">
        <f t="shared" si="11"/>
        <v>0.8</v>
      </c>
      <c r="H55" s="85">
        <f t="shared" si="12"/>
        <v>0.16000000000000003</v>
      </c>
    </row>
    <row r="56" spans="1:8" x14ac:dyDescent="0.3">
      <c r="A56" s="48"/>
      <c r="B56" s="49" t="s">
        <v>13</v>
      </c>
      <c r="C56" s="50">
        <f>SUM(C53:C55)</f>
        <v>1</v>
      </c>
      <c r="D56" s="48"/>
      <c r="E56" s="51"/>
      <c r="F56" s="56"/>
      <c r="G56" s="49"/>
      <c r="H56" s="52">
        <f>SUM(H53:H55)</f>
        <v>0.32000000000000006</v>
      </c>
    </row>
    <row r="57" spans="1:8" x14ac:dyDescent="0.3">
      <c r="B57" s="75" t="s">
        <v>95</v>
      </c>
    </row>
  </sheetData>
  <mergeCells count="54">
    <mergeCell ref="A7:B7"/>
    <mergeCell ref="E4:E7"/>
    <mergeCell ref="F4:F7"/>
    <mergeCell ref="K28:K39"/>
    <mergeCell ref="L28:L39"/>
    <mergeCell ref="A6:B6"/>
    <mergeCell ref="A9:C9"/>
    <mergeCell ref="D9:M9"/>
    <mergeCell ref="K15:K18"/>
    <mergeCell ref="L15:L18"/>
    <mergeCell ref="M15:M18"/>
    <mergeCell ref="A11:A14"/>
    <mergeCell ref="B11:B14"/>
    <mergeCell ref="C11:C14"/>
    <mergeCell ref="I11:I14"/>
    <mergeCell ref="J11:J14"/>
    <mergeCell ref="A51:C51"/>
    <mergeCell ref="D51:H51"/>
    <mergeCell ref="K11:K14"/>
    <mergeCell ref="L11:L14"/>
    <mergeCell ref="M11:M14"/>
    <mergeCell ref="A28:A31"/>
    <mergeCell ref="B28:B31"/>
    <mergeCell ref="C28:C31"/>
    <mergeCell ref="J28:J39"/>
    <mergeCell ref="A15:A18"/>
    <mergeCell ref="B15:B18"/>
    <mergeCell ref="C15:C18"/>
    <mergeCell ref="I15:I18"/>
    <mergeCell ref="J15:J18"/>
    <mergeCell ref="A1:E1"/>
    <mergeCell ref="B2:E2"/>
    <mergeCell ref="A3:B3"/>
    <mergeCell ref="A4:B4"/>
    <mergeCell ref="A5:B5"/>
    <mergeCell ref="A19:A22"/>
    <mergeCell ref="B19:B22"/>
    <mergeCell ref="C19:C22"/>
    <mergeCell ref="I19:I22"/>
    <mergeCell ref="J19:J22"/>
    <mergeCell ref="K19:K22"/>
    <mergeCell ref="L19:L22"/>
    <mergeCell ref="M19:M22"/>
    <mergeCell ref="D43:H43"/>
    <mergeCell ref="D26:M26"/>
    <mergeCell ref="A43:C43"/>
    <mergeCell ref="A26:C26"/>
    <mergeCell ref="A32:A35"/>
    <mergeCell ref="B32:B35"/>
    <mergeCell ref="C32:C35"/>
    <mergeCell ref="A36:A39"/>
    <mergeCell ref="B36:B39"/>
    <mergeCell ref="C36:C39"/>
    <mergeCell ref="M28:M39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COMTREE</cp:lastModifiedBy>
  <cp:revision>1</cp:revision>
  <cp:lastPrinted>2023-09-05T23:12:05Z</cp:lastPrinted>
  <dcterms:created xsi:type="dcterms:W3CDTF">2020-08-11T07:59:09Z</dcterms:created>
  <dcterms:modified xsi:type="dcterms:W3CDTF">2023-10-06T06:30:05Z</dcterms:modified>
  <cp:version>1100.0100.01</cp:version>
</cp:coreProperties>
</file>